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2381D84C-4AFB-456E-84AB-461863DEB7E5}" xr6:coauthVersionLast="47" xr6:coauthVersionMax="47" xr10:uidLastSave="{00000000-0000-0000-0000-000000000000}"/>
  <bookViews>
    <workbookView xWindow="-104" yWindow="-104" windowWidth="22326" windowHeight="11947" xr2:uid="{D6EE559A-E36A-44F1-A1EB-F949B98A19A5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1" i="8"/>
  <c r="F50" i="8"/>
  <c r="F48" i="8"/>
  <c r="C48" i="8"/>
  <c r="F47" i="8"/>
  <c r="C47" i="8"/>
  <c r="F40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H22" i="8"/>
  <c r="H21" i="8"/>
  <c r="F49" i="8" s="1"/>
  <c r="H20" i="8"/>
  <c r="H19" i="8"/>
  <c r="E17" i="8"/>
  <c r="H15" i="8"/>
  <c r="F46" i="8" s="1"/>
  <c r="H14" i="8"/>
  <c r="F45" i="8" s="1"/>
  <c r="C14" i="8"/>
  <c r="I13" i="8"/>
  <c r="G53" i="8" s="1"/>
  <c r="H12" i="8"/>
  <c r="F44" i="8" s="1"/>
  <c r="H11" i="8"/>
  <c r="F43" i="8" s="1"/>
  <c r="H10" i="8"/>
  <c r="F42" i="8" s="1"/>
  <c r="H9" i="8"/>
  <c r="F41" i="8" s="1"/>
  <c r="H8" i="8"/>
  <c r="H7" i="8"/>
  <c r="F39" i="8" s="1"/>
  <c r="E5" i="8"/>
  <c r="H132" i="7"/>
  <c r="E128" i="7"/>
  <c r="C128" i="7"/>
  <c r="G119" i="7"/>
  <c r="G118" i="7"/>
  <c r="H117" i="7"/>
  <c r="H113" i="7"/>
  <c r="H106" i="7"/>
  <c r="H102" i="7"/>
  <c r="H100" i="7"/>
  <c r="H97" i="7"/>
  <c r="H95" i="7"/>
  <c r="H92" i="7"/>
  <c r="G86" i="7"/>
  <c r="H85" i="7"/>
  <c r="G79" i="7"/>
  <c r="H74" i="7"/>
  <c r="H66" i="7"/>
  <c r="H62" i="7"/>
  <c r="H53" i="7"/>
  <c r="G51" i="7"/>
  <c r="G68" i="7" s="1"/>
  <c r="G45" i="7"/>
  <c r="F45" i="7"/>
  <c r="C45" i="7"/>
  <c r="H42" i="7"/>
  <c r="G38" i="7"/>
  <c r="G37" i="7"/>
  <c r="H36" i="7"/>
  <c r="H26" i="7"/>
  <c r="H25" i="7"/>
  <c r="H20" i="7"/>
  <c r="F12" i="7"/>
  <c r="H9" i="7"/>
  <c r="H7" i="7"/>
  <c r="H6" i="7"/>
  <c r="B4" i="7"/>
  <c r="B3" i="7"/>
  <c r="H132" i="6"/>
  <c r="C128" i="6"/>
  <c r="G119" i="6"/>
  <c r="G118" i="6"/>
  <c r="H117" i="6"/>
  <c r="H113" i="6"/>
  <c r="H106" i="6"/>
  <c r="H102" i="6"/>
  <c r="H100" i="6"/>
  <c r="H97" i="6"/>
  <c r="H95" i="6"/>
  <c r="H92" i="6"/>
  <c r="H85" i="6"/>
  <c r="G79" i="6"/>
  <c r="H79" i="6" s="1"/>
  <c r="H74" i="6"/>
  <c r="H66" i="6"/>
  <c r="H57" i="6"/>
  <c r="H53" i="6"/>
  <c r="F45" i="6"/>
  <c r="C45" i="6"/>
  <c r="G45" i="6" s="1"/>
  <c r="G51" i="6" s="1"/>
  <c r="H42" i="6"/>
  <c r="G38" i="6"/>
  <c r="H38" i="6" s="1"/>
  <c r="H37" i="6"/>
  <c r="H39" i="6" s="1"/>
  <c r="H67" i="6" s="1"/>
  <c r="G37" i="6"/>
  <c r="G39" i="6" s="1"/>
  <c r="G67" i="6" s="1"/>
  <c r="H36" i="6"/>
  <c r="H32" i="6"/>
  <c r="H26" i="6"/>
  <c r="H25" i="6"/>
  <c r="H20" i="6"/>
  <c r="F12" i="6"/>
  <c r="H9" i="6"/>
  <c r="H7" i="6"/>
  <c r="H6" i="6"/>
  <c r="B4" i="6"/>
  <c r="B3" i="6"/>
  <c r="H134" i="5"/>
  <c r="G120" i="5"/>
  <c r="G119" i="5"/>
  <c r="H118" i="5"/>
  <c r="H114" i="5"/>
  <c r="H107" i="5"/>
  <c r="H101" i="5"/>
  <c r="H98" i="5"/>
  <c r="H103" i="5" s="1"/>
  <c r="H96" i="5"/>
  <c r="G88" i="5"/>
  <c r="G87" i="5"/>
  <c r="H86" i="5"/>
  <c r="G80" i="5"/>
  <c r="H75" i="5"/>
  <c r="G68" i="5"/>
  <c r="H67" i="5"/>
  <c r="H53" i="5"/>
  <c r="F45" i="5"/>
  <c r="C45" i="5"/>
  <c r="G45" i="5" s="1"/>
  <c r="H42" i="5"/>
  <c r="G39" i="5"/>
  <c r="G38" i="5"/>
  <c r="G37" i="5"/>
  <c r="H36" i="5"/>
  <c r="H28" i="5"/>
  <c r="H32" i="5" s="1"/>
  <c r="H26" i="5"/>
  <c r="H25" i="5"/>
  <c r="H20" i="5"/>
  <c r="F12" i="5"/>
  <c r="H9" i="5"/>
  <c r="H7" i="5"/>
  <c r="C129" i="5" s="1"/>
  <c r="B3" i="5"/>
  <c r="H134" i="4"/>
  <c r="E123" i="4"/>
  <c r="G120" i="4"/>
  <c r="G119" i="4"/>
  <c r="H118" i="4"/>
  <c r="H114" i="4"/>
  <c r="H107" i="4"/>
  <c r="H103" i="4"/>
  <c r="H101" i="4"/>
  <c r="H98" i="4"/>
  <c r="H96" i="4"/>
  <c r="H86" i="4"/>
  <c r="G80" i="4"/>
  <c r="H75" i="4"/>
  <c r="H67" i="4"/>
  <c r="H61" i="4"/>
  <c r="H60" i="4"/>
  <c r="H57" i="4"/>
  <c r="H53" i="4"/>
  <c r="F45" i="4"/>
  <c r="C45" i="4"/>
  <c r="G45" i="4" s="1"/>
  <c r="H42" i="4"/>
  <c r="G39" i="4"/>
  <c r="G68" i="4" s="1"/>
  <c r="G38" i="4"/>
  <c r="H38" i="4" s="1"/>
  <c r="G37" i="4"/>
  <c r="H36" i="4"/>
  <c r="H25" i="4"/>
  <c r="H20" i="4"/>
  <c r="F12" i="4"/>
  <c r="H9" i="4"/>
  <c r="H7" i="4"/>
  <c r="C129" i="4" s="1"/>
  <c r="B3" i="4"/>
  <c r="I135" i="3"/>
  <c r="H134" i="3"/>
  <c r="E129" i="3"/>
  <c r="E124" i="3"/>
  <c r="G120" i="3"/>
  <c r="G119" i="3"/>
  <c r="H118" i="3"/>
  <c r="H114" i="3"/>
  <c r="H107" i="3"/>
  <c r="I103" i="3"/>
  <c r="H103" i="3"/>
  <c r="H101" i="3"/>
  <c r="I98" i="3"/>
  <c r="H98" i="3"/>
  <c r="H96" i="3"/>
  <c r="G90" i="3"/>
  <c r="G87" i="3"/>
  <c r="H86" i="3"/>
  <c r="I80" i="3"/>
  <c r="G80" i="3"/>
  <c r="H75" i="3"/>
  <c r="H67" i="3"/>
  <c r="I62" i="3"/>
  <c r="H62" i="3"/>
  <c r="H61" i="3"/>
  <c r="H53" i="3"/>
  <c r="F45" i="3"/>
  <c r="C45" i="3"/>
  <c r="G45" i="3" s="1"/>
  <c r="H42" i="3"/>
  <c r="G38" i="3"/>
  <c r="I38" i="3" s="1"/>
  <c r="G37" i="3"/>
  <c r="H36" i="3"/>
  <c r="I32" i="3"/>
  <c r="H32" i="3"/>
  <c r="I26" i="3"/>
  <c r="H26" i="3"/>
  <c r="H25" i="3"/>
  <c r="H20" i="3"/>
  <c r="F12" i="3"/>
  <c r="H9" i="3"/>
  <c r="H7" i="3"/>
  <c r="C129" i="3" s="1"/>
  <c r="B3" i="3"/>
  <c r="G31" i="2"/>
  <c r="H31" i="2" s="1"/>
  <c r="H30" i="2"/>
  <c r="G30" i="2"/>
  <c r="H29" i="2"/>
  <c r="F76" i="8" s="1"/>
  <c r="G29" i="2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H190" i="1"/>
  <c r="H186" i="1"/>
  <c r="C186" i="1"/>
  <c r="C182" i="1"/>
  <c r="H182" i="1" s="1"/>
  <c r="H178" i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E84" i="1"/>
  <c r="D83" i="1"/>
  <c r="E83" i="1" s="1"/>
  <c r="A83" i="1"/>
  <c r="D81" i="1"/>
  <c r="E123" i="6" s="1"/>
  <c r="E80" i="1"/>
  <c r="D80" i="1"/>
  <c r="E123" i="3" s="1"/>
  <c r="F123" i="3" s="1"/>
  <c r="D78" i="1"/>
  <c r="G72" i="1"/>
  <c r="G71" i="1"/>
  <c r="G70" i="1"/>
  <c r="G89" i="7" s="1"/>
  <c r="G69" i="1"/>
  <c r="G68" i="1"/>
  <c r="G88" i="3" s="1"/>
  <c r="G67" i="1"/>
  <c r="G86" i="6" s="1"/>
  <c r="E61" i="1"/>
  <c r="E59" i="1"/>
  <c r="G76" i="3" s="1"/>
  <c r="H54" i="1"/>
  <c r="H53" i="1"/>
  <c r="H52" i="1"/>
  <c r="H51" i="1"/>
  <c r="H50" i="1"/>
  <c r="H49" i="1"/>
  <c r="H48" i="1"/>
  <c r="H47" i="1"/>
  <c r="F43" i="1"/>
  <c r="D43" i="1"/>
  <c r="E43" i="1" s="1"/>
  <c r="I42" i="1" s="1"/>
  <c r="A42" i="1"/>
  <c r="F40" i="1"/>
  <c r="E40" i="1"/>
  <c r="D40" i="1"/>
  <c r="I39" i="1"/>
  <c r="H54" i="4" s="1"/>
  <c r="A39" i="1"/>
  <c r="F37" i="1"/>
  <c r="D37" i="1"/>
  <c r="E37" i="1" s="1"/>
  <c r="I36" i="1" s="1"/>
  <c r="I54" i="3" s="1"/>
  <c r="A36" i="1"/>
  <c r="F34" i="1"/>
  <c r="E34" i="1"/>
  <c r="I33" i="1"/>
  <c r="A33" i="1"/>
  <c r="I30" i="1"/>
  <c r="H61" i="5" s="1"/>
  <c r="I28" i="1"/>
  <c r="I26" i="1"/>
  <c r="H60" i="3" s="1"/>
  <c r="D24" i="1"/>
  <c r="E24" i="1" s="1"/>
  <c r="I24" i="1" s="1"/>
  <c r="G22" i="1"/>
  <c r="I22" i="1" s="1"/>
  <c r="E22" i="1"/>
  <c r="I20" i="1"/>
  <c r="H57" i="7" s="1"/>
  <c r="I18" i="1"/>
  <c r="I16" i="1"/>
  <c r="F7" i="1"/>
  <c r="H26" i="4" s="1"/>
  <c r="H32" i="4" s="1"/>
  <c r="F80" i="8" l="1"/>
  <c r="G68" i="6"/>
  <c r="G92" i="5"/>
  <c r="G92" i="3"/>
  <c r="G91" i="6"/>
  <c r="G92" i="4"/>
  <c r="G91" i="7"/>
  <c r="G39" i="3"/>
  <c r="G68" i="3" s="1"/>
  <c r="H80" i="4"/>
  <c r="I59" i="3"/>
  <c r="H59" i="3"/>
  <c r="H59" i="5"/>
  <c r="H59" i="6"/>
  <c r="H59" i="4"/>
  <c r="H59" i="7"/>
  <c r="H80" i="5"/>
  <c r="H38" i="5"/>
  <c r="H135" i="5"/>
  <c r="H37" i="5"/>
  <c r="H39" i="5" s="1"/>
  <c r="H68" i="5" s="1"/>
  <c r="H41" i="5"/>
  <c r="H61" i="6"/>
  <c r="H62" i="4"/>
  <c r="H61" i="7"/>
  <c r="H62" i="5"/>
  <c r="F19" i="2"/>
  <c r="H56" i="4"/>
  <c r="H64" i="4" s="1"/>
  <c r="H70" i="4" s="1"/>
  <c r="H56" i="7"/>
  <c r="H56" i="5"/>
  <c r="I56" i="3"/>
  <c r="H56" i="6"/>
  <c r="G90" i="7"/>
  <c r="G91" i="5"/>
  <c r="G91" i="3"/>
  <c r="G90" i="6"/>
  <c r="G91" i="4"/>
  <c r="H58" i="7"/>
  <c r="H58" i="5"/>
  <c r="I58" i="3"/>
  <c r="H58" i="3"/>
  <c r="H58" i="6"/>
  <c r="H58" i="4"/>
  <c r="G51" i="3"/>
  <c r="G51" i="4"/>
  <c r="H38" i="3"/>
  <c r="F129" i="3"/>
  <c r="G77" i="6"/>
  <c r="E62" i="1"/>
  <c r="G78" i="4"/>
  <c r="G77" i="7"/>
  <c r="G78" i="5"/>
  <c r="G78" i="3"/>
  <c r="H11" i="9"/>
  <c r="H10" i="9"/>
  <c r="H9" i="9"/>
  <c r="H8" i="9"/>
  <c r="H7" i="9"/>
  <c r="H6" i="9"/>
  <c r="H5" i="9"/>
  <c r="H54" i="3"/>
  <c r="H54" i="5"/>
  <c r="H54" i="7"/>
  <c r="H63" i="7" s="1"/>
  <c r="H69" i="7" s="1"/>
  <c r="H54" i="6"/>
  <c r="F78" i="8"/>
  <c r="H32" i="2"/>
  <c r="H41" i="4"/>
  <c r="H45" i="4" s="1"/>
  <c r="H135" i="4"/>
  <c r="H37" i="4"/>
  <c r="H39" i="4" s="1"/>
  <c r="H68" i="4" s="1"/>
  <c r="H173" i="1"/>
  <c r="G86" i="8" s="1"/>
  <c r="H55" i="4"/>
  <c r="H55" i="7"/>
  <c r="H55" i="5"/>
  <c r="I55" i="3"/>
  <c r="I64" i="3" s="1"/>
  <c r="I70" i="3" s="1"/>
  <c r="H55" i="6"/>
  <c r="H55" i="3"/>
  <c r="H55" i="1"/>
  <c r="G89" i="4"/>
  <c r="G88" i="7"/>
  <c r="G89" i="5"/>
  <c r="G89" i="3"/>
  <c r="G88" i="6"/>
  <c r="H192" i="1"/>
  <c r="G89" i="8" s="1"/>
  <c r="H56" i="3"/>
  <c r="H45" i="5"/>
  <c r="G51" i="5"/>
  <c r="C80" i="8"/>
  <c r="I60" i="3"/>
  <c r="H80" i="3"/>
  <c r="G90" i="4"/>
  <c r="G76" i="5"/>
  <c r="E124" i="5"/>
  <c r="E122" i="7"/>
  <c r="F122" i="7" s="1"/>
  <c r="F128" i="7" s="1"/>
  <c r="H37" i="3"/>
  <c r="H63" i="5"/>
  <c r="H133" i="6"/>
  <c r="G39" i="7"/>
  <c r="G67" i="7" s="1"/>
  <c r="H60" i="7"/>
  <c r="I37" i="3"/>
  <c r="I39" i="3" s="1"/>
  <c r="I68" i="3" s="1"/>
  <c r="I61" i="3"/>
  <c r="E129" i="5"/>
  <c r="G89" i="6"/>
  <c r="G75" i="7"/>
  <c r="E123" i="7"/>
  <c r="H57" i="3"/>
  <c r="H63" i="3"/>
  <c r="G76" i="4"/>
  <c r="E124" i="4"/>
  <c r="F123" i="4" s="1"/>
  <c r="E122" i="6"/>
  <c r="F122" i="6" s="1"/>
  <c r="G87" i="7"/>
  <c r="G93" i="7" s="1"/>
  <c r="I57" i="3"/>
  <c r="I63" i="3"/>
  <c r="H63" i="4"/>
  <c r="G87" i="4"/>
  <c r="H60" i="6"/>
  <c r="H27" i="7"/>
  <c r="H32" i="7" s="1"/>
  <c r="E129" i="4"/>
  <c r="H57" i="5"/>
  <c r="G90" i="5"/>
  <c r="G75" i="6"/>
  <c r="E60" i="1"/>
  <c r="G88" i="4"/>
  <c r="H41" i="6"/>
  <c r="H45" i="6" s="1"/>
  <c r="H62" i="6"/>
  <c r="H135" i="3"/>
  <c r="E128" i="6"/>
  <c r="F128" i="6" s="1"/>
  <c r="H60" i="5"/>
  <c r="E123" i="5"/>
  <c r="G87" i="6"/>
  <c r="G93" i="6" s="1"/>
  <c r="H133" i="7" l="1"/>
  <c r="H38" i="7"/>
  <c r="H79" i="7"/>
  <c r="H37" i="7"/>
  <c r="G76" i="6"/>
  <c r="H76" i="6" s="1"/>
  <c r="G77" i="4"/>
  <c r="G76" i="7"/>
  <c r="G77" i="5"/>
  <c r="G77" i="3"/>
  <c r="D34" i="9"/>
  <c r="C34" i="9"/>
  <c r="B34" i="9"/>
  <c r="D33" i="9"/>
  <c r="C33" i="9"/>
  <c r="B33" i="9"/>
  <c r="H49" i="5"/>
  <c r="H74" i="5"/>
  <c r="H78" i="5" s="1"/>
  <c r="H48" i="5"/>
  <c r="H47" i="5"/>
  <c r="H46" i="5"/>
  <c r="H43" i="5"/>
  <c r="H50" i="5"/>
  <c r="H44" i="5"/>
  <c r="H63" i="6"/>
  <c r="H69" i="6" s="1"/>
  <c r="G94" i="5"/>
  <c r="H108" i="5"/>
  <c r="H108" i="4"/>
  <c r="H107" i="6"/>
  <c r="I108" i="3"/>
  <c r="H108" i="3"/>
  <c r="H107" i="7"/>
  <c r="H64" i="5"/>
  <c r="H70" i="5" s="1"/>
  <c r="F129" i="4"/>
  <c r="H71" i="4"/>
  <c r="F123" i="5"/>
  <c r="G69" i="5"/>
  <c r="H51" i="5"/>
  <c r="H64" i="3"/>
  <c r="H70" i="3" s="1"/>
  <c r="G69" i="4"/>
  <c r="H51" i="4"/>
  <c r="H69" i="4" s="1"/>
  <c r="F129" i="5"/>
  <c r="G94" i="3"/>
  <c r="H44" i="4"/>
  <c r="H43" i="4"/>
  <c r="H49" i="4"/>
  <c r="H50" i="4"/>
  <c r="H47" i="4"/>
  <c r="H46" i="4"/>
  <c r="H48" i="4"/>
  <c r="H74" i="4"/>
  <c r="H78" i="4" s="1"/>
  <c r="D28" i="9"/>
  <c r="C28" i="9"/>
  <c r="B28" i="9"/>
  <c r="G69" i="3"/>
  <c r="H51" i="6"/>
  <c r="G94" i="4"/>
  <c r="H87" i="4"/>
  <c r="H39" i="3"/>
  <c r="C29" i="9"/>
  <c r="D29" i="9"/>
  <c r="B29" i="9"/>
  <c r="G79" i="4"/>
  <c r="G78" i="7"/>
  <c r="G79" i="3"/>
  <c r="G79" i="5"/>
  <c r="H79" i="5" s="1"/>
  <c r="G78" i="6"/>
  <c r="D30" i="9"/>
  <c r="C30" i="9"/>
  <c r="B30" i="9"/>
  <c r="H77" i="6"/>
  <c r="H90" i="7"/>
  <c r="I41" i="3"/>
  <c r="H44" i="6"/>
  <c r="H43" i="6"/>
  <c r="H50" i="6"/>
  <c r="H49" i="6"/>
  <c r="H48" i="6"/>
  <c r="H46" i="6"/>
  <c r="H73" i="6"/>
  <c r="H75" i="6" s="1"/>
  <c r="H47" i="6"/>
  <c r="D31" i="9"/>
  <c r="C31" i="9"/>
  <c r="B31" i="9"/>
  <c r="H76" i="5"/>
  <c r="D32" i="9"/>
  <c r="C32" i="9"/>
  <c r="B32" i="9"/>
  <c r="B35" i="9" l="1"/>
  <c r="H77" i="5"/>
  <c r="C35" i="9"/>
  <c r="H68" i="3"/>
  <c r="H41" i="3"/>
  <c r="D35" i="9"/>
  <c r="H69" i="5"/>
  <c r="H71" i="5" s="1"/>
  <c r="H87" i="5"/>
  <c r="H77" i="4"/>
  <c r="H68" i="6"/>
  <c r="H70" i="6" s="1"/>
  <c r="H86" i="6"/>
  <c r="H39" i="7"/>
  <c r="H81" i="5"/>
  <c r="H137" i="5" s="1"/>
  <c r="H78" i="6"/>
  <c r="H80" i="6" s="1"/>
  <c r="H135" i="6" s="1"/>
  <c r="I46" i="3"/>
  <c r="I74" i="3"/>
  <c r="I49" i="3"/>
  <c r="I50" i="3"/>
  <c r="I48" i="3"/>
  <c r="I43" i="3"/>
  <c r="I47" i="3"/>
  <c r="I44" i="3"/>
  <c r="I45" i="3"/>
  <c r="H136" i="4"/>
  <c r="I79" i="3"/>
  <c r="H76" i="4"/>
  <c r="H79" i="4"/>
  <c r="I51" i="3"/>
  <c r="I69" i="3" s="1"/>
  <c r="I71" i="3" s="1"/>
  <c r="H136" i="5" l="1"/>
  <c r="H85" i="5"/>
  <c r="I76" i="3"/>
  <c r="I78" i="3"/>
  <c r="H67" i="7"/>
  <c r="H41" i="7"/>
  <c r="H47" i="3"/>
  <c r="H46" i="3"/>
  <c r="H74" i="3"/>
  <c r="H50" i="3"/>
  <c r="H44" i="3"/>
  <c r="H48" i="3"/>
  <c r="H43" i="3"/>
  <c r="H49" i="3"/>
  <c r="H45" i="3"/>
  <c r="H51" i="3"/>
  <c r="I77" i="3"/>
  <c r="I136" i="3"/>
  <c r="H134" i="6"/>
  <c r="H84" i="6"/>
  <c r="H81" i="4"/>
  <c r="I87" i="3" l="1"/>
  <c r="H69" i="3"/>
  <c r="H71" i="3" s="1"/>
  <c r="H87" i="3"/>
  <c r="H46" i="7"/>
  <c r="H44" i="7"/>
  <c r="H43" i="7"/>
  <c r="H49" i="7"/>
  <c r="H48" i="7"/>
  <c r="H73" i="7"/>
  <c r="H47" i="7"/>
  <c r="H50" i="7"/>
  <c r="H45" i="7"/>
  <c r="H51" i="7"/>
  <c r="H137" i="4"/>
  <c r="H85" i="4"/>
  <c r="I81" i="3"/>
  <c r="H93" i="5"/>
  <c r="H88" i="5"/>
  <c r="H94" i="5" s="1"/>
  <c r="H102" i="5" s="1"/>
  <c r="H104" i="5" s="1"/>
  <c r="H89" i="5"/>
  <c r="H92" i="5"/>
  <c r="H91" i="5"/>
  <c r="H90" i="5"/>
  <c r="H91" i="6"/>
  <c r="H87" i="6"/>
  <c r="H90" i="6"/>
  <c r="H88" i="6"/>
  <c r="H89" i="6"/>
  <c r="H76" i="3"/>
  <c r="H78" i="3"/>
  <c r="H79" i="3"/>
  <c r="H77" i="3"/>
  <c r="H77" i="7" l="1"/>
  <c r="H75" i="7"/>
  <c r="H78" i="7"/>
  <c r="H76" i="7"/>
  <c r="I137" i="3"/>
  <c r="I85" i="3"/>
  <c r="H138" i="5"/>
  <c r="H115" i="5"/>
  <c r="H81" i="3"/>
  <c r="H137" i="3" s="1"/>
  <c r="H93" i="4"/>
  <c r="H91" i="4"/>
  <c r="H89" i="4"/>
  <c r="H88" i="4"/>
  <c r="H90" i="4"/>
  <c r="H92" i="4"/>
  <c r="H93" i="6"/>
  <c r="H101" i="6" s="1"/>
  <c r="H103" i="6" s="1"/>
  <c r="H68" i="7"/>
  <c r="H70" i="7" s="1"/>
  <c r="H86" i="7"/>
  <c r="H136" i="3"/>
  <c r="H85" i="3"/>
  <c r="H109" i="5" l="1"/>
  <c r="H112" i="5" s="1"/>
  <c r="H139" i="5" s="1"/>
  <c r="H119" i="5"/>
  <c r="H134" i="7"/>
  <c r="H84" i="7"/>
  <c r="H93" i="3"/>
  <c r="H90" i="3"/>
  <c r="H88" i="3"/>
  <c r="H91" i="3"/>
  <c r="H89" i="3"/>
  <c r="H92" i="3"/>
  <c r="H140" i="5"/>
  <c r="H136" i="6"/>
  <c r="H114" i="6"/>
  <c r="I93" i="3"/>
  <c r="I88" i="3"/>
  <c r="I94" i="3" s="1"/>
  <c r="I102" i="3" s="1"/>
  <c r="I104" i="3" s="1"/>
  <c r="I90" i="3"/>
  <c r="I92" i="3"/>
  <c r="I91" i="3"/>
  <c r="I89" i="3"/>
  <c r="H94" i="4"/>
  <c r="H102" i="4" s="1"/>
  <c r="H104" i="4" s="1"/>
  <c r="H80" i="7"/>
  <c r="H135" i="7" s="1"/>
  <c r="I138" i="3" l="1"/>
  <c r="I115" i="3"/>
  <c r="H89" i="7"/>
  <c r="H87" i="7"/>
  <c r="H88" i="7"/>
  <c r="H91" i="7"/>
  <c r="H108" i="6"/>
  <c r="H111" i="6" s="1"/>
  <c r="H137" i="6" s="1"/>
  <c r="H138" i="6" s="1"/>
  <c r="H119" i="6"/>
  <c r="H140" i="6" s="1"/>
  <c r="H118" i="6"/>
  <c r="H129" i="6" s="1"/>
  <c r="H120" i="5"/>
  <c r="H130" i="5" s="1"/>
  <c r="H138" i="4"/>
  <c r="H115" i="4"/>
  <c r="H142" i="5"/>
  <c r="F15" i="8" s="1"/>
  <c r="G15" i="8" s="1"/>
  <c r="H132" i="5"/>
  <c r="H94" i="3"/>
  <c r="H102" i="3" s="1"/>
  <c r="H104" i="3" s="1"/>
  <c r="H121" i="5" l="1"/>
  <c r="H141" i="5"/>
  <c r="H120" i="6"/>
  <c r="H139" i="6"/>
  <c r="E76" i="8"/>
  <c r="G76" i="8" s="1"/>
  <c r="F29" i="8"/>
  <c r="G29" i="8" s="1"/>
  <c r="H138" i="3"/>
  <c r="H115" i="3"/>
  <c r="D46" i="8"/>
  <c r="G46" i="8" s="1"/>
  <c r="I15" i="8"/>
  <c r="H132" i="4"/>
  <c r="H109" i="4"/>
  <c r="H112" i="4" s="1"/>
  <c r="H139" i="4" s="1"/>
  <c r="H140" i="4" s="1"/>
  <c r="H119" i="4"/>
  <c r="H93" i="7"/>
  <c r="H101" i="7" s="1"/>
  <c r="H103" i="7" s="1"/>
  <c r="I109" i="3"/>
  <c r="I112" i="3" s="1"/>
  <c r="I139" i="3" s="1"/>
  <c r="I140" i="3" s="1"/>
  <c r="I119" i="3"/>
  <c r="I120" i="3" s="1"/>
  <c r="H136" i="7" l="1"/>
  <c r="H114" i="7"/>
  <c r="I142" i="3"/>
  <c r="I130" i="3"/>
  <c r="H109" i="3"/>
  <c r="H112" i="3" s="1"/>
  <c r="H139" i="3" s="1"/>
  <c r="H119" i="3"/>
  <c r="H140" i="3"/>
  <c r="I29" i="8"/>
  <c r="J29" i="8" s="1"/>
  <c r="D54" i="8"/>
  <c r="G54" i="8" s="1"/>
  <c r="H120" i="4"/>
  <c r="H130" i="4" s="1"/>
  <c r="H120" i="3" l="1"/>
  <c r="H142" i="3" s="1"/>
  <c r="H132" i="3"/>
  <c r="I141" i="3"/>
  <c r="I121" i="3"/>
  <c r="H141" i="4"/>
  <c r="H121" i="4"/>
  <c r="H129" i="7"/>
  <c r="H108" i="7"/>
  <c r="H111" i="7" s="1"/>
  <c r="H137" i="7" s="1"/>
  <c r="H138" i="7" s="1"/>
  <c r="H140" i="7"/>
  <c r="H118" i="7"/>
  <c r="H119" i="7"/>
  <c r="H142" i="4"/>
  <c r="E61" i="8" s="1"/>
  <c r="G61" i="8" s="1"/>
  <c r="F23" i="8" l="1"/>
  <c r="G23" i="8" s="1"/>
  <c r="F20" i="8"/>
  <c r="G20" i="8" s="1"/>
  <c r="F11" i="8"/>
  <c r="G11" i="8" s="1"/>
  <c r="F8" i="8"/>
  <c r="G8" i="8" s="1"/>
  <c r="F14" i="8"/>
  <c r="G14" i="8" s="1"/>
  <c r="F22" i="8"/>
  <c r="G22" i="8" s="1"/>
  <c r="F19" i="8"/>
  <c r="G19" i="8" s="1"/>
  <c r="F10" i="8"/>
  <c r="G10" i="8" s="1"/>
  <c r="F7" i="8"/>
  <c r="G7" i="8" s="1"/>
  <c r="F24" i="8"/>
  <c r="G24" i="8" s="1"/>
  <c r="F21" i="8"/>
  <c r="G21" i="8" s="1"/>
  <c r="F12" i="8"/>
  <c r="G12" i="8" s="1"/>
  <c r="F9" i="8"/>
  <c r="G9" i="8" s="1"/>
  <c r="H144" i="3"/>
  <c r="F34" i="8"/>
  <c r="G34" i="8" s="1"/>
  <c r="E78" i="8"/>
  <c r="G78" i="8" s="1"/>
  <c r="H120" i="7"/>
  <c r="H139" i="7"/>
  <c r="G80" i="8"/>
  <c r="H130" i="3"/>
  <c r="D49" i="8" l="1"/>
  <c r="G49" i="8" s="1"/>
  <c r="I21" i="8"/>
  <c r="H141" i="3"/>
  <c r="H121" i="3"/>
  <c r="D47" i="8"/>
  <c r="G47" i="8" s="1"/>
  <c r="I19" i="8"/>
  <c r="I24" i="8"/>
  <c r="D52" i="8"/>
  <c r="G52" i="8" s="1"/>
  <c r="I14" i="8"/>
  <c r="D45" i="8"/>
  <c r="G45" i="8" s="1"/>
  <c r="I20" i="8"/>
  <c r="D48" i="8"/>
  <c r="G48" i="8" s="1"/>
  <c r="I12" i="8"/>
  <c r="D44" i="8"/>
  <c r="G44" i="8" s="1"/>
  <c r="D39" i="8"/>
  <c r="G39" i="8" s="1"/>
  <c r="I7" i="8"/>
  <c r="I10" i="8"/>
  <c r="D42" i="8"/>
  <c r="G42" i="8" s="1"/>
  <c r="D50" i="8"/>
  <c r="G50" i="8" s="1"/>
  <c r="I22" i="8"/>
  <c r="D40" i="8"/>
  <c r="G40" i="8" s="1"/>
  <c r="I8" i="8"/>
  <c r="D55" i="8"/>
  <c r="G55" i="8" s="1"/>
  <c r="I34" i="8"/>
  <c r="J34" i="8" s="1"/>
  <c r="D43" i="8"/>
  <c r="G43" i="8" s="1"/>
  <c r="I11" i="8"/>
  <c r="D41" i="8"/>
  <c r="G41" i="8" s="1"/>
  <c r="I9" i="8"/>
  <c r="D51" i="8"/>
  <c r="G51" i="8" s="1"/>
  <c r="I23" i="8"/>
  <c r="J24" i="8" l="1"/>
  <c r="J15" i="8"/>
  <c r="K36" i="8" s="1"/>
  <c r="G56" i="8"/>
  <c r="G83" i="8" s="1"/>
  <c r="G92" i="8" s="1"/>
  <c r="G9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21105E17-E51A-4E38-8EE1-EDA901C1C963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A317ECDE-26F7-4224-9690-30AF6B3F2FF9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7721265B-6D50-407D-9D21-F7C29871569A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771EEEA7-8132-4CE2-A01D-50F7E9BC9ADE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CFF4D034-C5E7-4086-AA5B-5659CCF19F6D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E468B16C-F353-4437-87D6-D63812C5B4BC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94C102D2-A28E-4774-9C1B-E076AC3563E0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<sst xmlns="http://schemas.openxmlformats.org/spreadsheetml/2006/main" count="1664" uniqueCount="485">
  <si>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</si>
  <si>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</si>
  <si>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</si>
  <si>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Mogi das Cruzes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</si>
  <si>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</si>
  <si>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</si>
  <si>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</si>
  <si>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</si>
  <si>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</si>
  <si>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ARF/Mogi das Cruzes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</si>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</sst>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F33193DB-2E21-4F8D-874D-D357ABD52105}"/>
    <cellStyle name="Excel Built-in Percent" xfId="4" xr:uid="{AC7C649F-05B6-4791-A5C7-AAD47DE2D80B}"/>
    <cellStyle name="Excel Built-in Percent 2" xfId="6" xr:uid="{D644A500-C9EF-4472-971A-6A0309BF2704}"/>
    <cellStyle name="Excel_BuiltIn_Currency" xfId="5" xr:uid="{CBFAC7CC-5B5C-40C8-AE60-0E413EAB38EC}"/>
    <cellStyle name="Moeda" xfId="2" builtinId="4"/>
    <cellStyle name="Moeda_Plan1_1_Limpeza2011- Planilhas" xfId="8" xr:uid="{C652D0D5-A960-4113-B9CD-68AA3D4B7A40}"/>
    <cellStyle name="Normal" xfId="0" builtinId="0"/>
    <cellStyle name="Normal 2" xfId="10" xr:uid="{E61AF8BA-CC79-4DA7-B21F-034B4FCC1F36}"/>
    <cellStyle name="Normal_Limpeza2011- Planilhas" xfId="7" xr:uid="{90EB38A1-97C4-4D13-81EB-F66F95E8B35B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27CD3-98B6-4793-B39C-CBBAD73C51B6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Mogi das Cruzes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127.26359999999998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5.3</v>
      </c>
      <c r="E34" s="43">
        <f>B34*C34*D34</f>
        <v>230.29559999999998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Mogi das Cruzes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117.92759999999998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5.3</v>
      </c>
      <c r="E37" s="43">
        <f>B37*C37*D37</f>
        <v>230.29559999999998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Mogi das Cruzes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168.47639999999998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5.3</v>
      </c>
      <c r="E40" s="43">
        <f>B40*C40*D40</f>
        <v>230.29559999999998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Mogi das Cruzes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117.35519999999998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5.3</v>
      </c>
      <c r="E43" s="43">
        <f>B43*C43*D43</f>
        <v>230.29559999999998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Mogi das Cruzes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0.04</v>
      </c>
      <c r="E83" s="116">
        <f>D83+$E$80</f>
        <v>0.13250000000000001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0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1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1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0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1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2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5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2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1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2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1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2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1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2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1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1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1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1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1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2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1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0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1</v>
      </c>
      <c r="G161" s="153">
        <v>1</v>
      </c>
      <c r="H161" s="130">
        <f t="shared" ref="H161:H172" si="1">E161*F161/G161</f>
        <v>11.93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2</v>
      </c>
      <c r="G162" s="153">
        <v>1</v>
      </c>
      <c r="H162" s="130">
        <f t="shared" si="1"/>
        <v>117.94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5</v>
      </c>
      <c r="G163" s="153">
        <v>1</v>
      </c>
      <c r="H163" s="130">
        <f t="shared" si="1"/>
        <v>266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7</v>
      </c>
      <c r="G164" s="153">
        <v>1</v>
      </c>
      <c r="H164" s="130">
        <f t="shared" si="1"/>
        <v>203.07000000000002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3</v>
      </c>
      <c r="G165" s="153">
        <v>1</v>
      </c>
      <c r="H165" s="130">
        <f t="shared" si="1"/>
        <v>19.32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</v>
      </c>
      <c r="G166" s="153">
        <v>1</v>
      </c>
      <c r="H166" s="130">
        <f t="shared" si="1"/>
        <v>20.3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4</v>
      </c>
      <c r="G168" s="153">
        <v>24</v>
      </c>
      <c r="H168" s="130">
        <f t="shared" si="1"/>
        <v>3.8666666666666667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2</v>
      </c>
      <c r="G169" s="153">
        <v>24</v>
      </c>
      <c r="H169" s="130">
        <f t="shared" si="1"/>
        <v>2.64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4</v>
      </c>
      <c r="G170" s="153">
        <v>24</v>
      </c>
      <c r="H170" s="130">
        <f t="shared" si="1"/>
        <v>4.625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2</v>
      </c>
      <c r="G171" s="153">
        <v>24</v>
      </c>
      <c r="H171" s="130">
        <f t="shared" si="1"/>
        <v>2.25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2</v>
      </c>
      <c r="G172" s="153">
        <v>24</v>
      </c>
      <c r="H172" s="130">
        <f t="shared" si="1"/>
        <v>1.8125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698.89416666666671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290</v>
      </c>
      <c r="B178" s="161">
        <v>0.14000000000000001</v>
      </c>
      <c r="C178" s="162">
        <f>A178*B178</f>
        <v>40.6</v>
      </c>
      <c r="D178" s="163" t="s">
        <v>209</v>
      </c>
      <c r="E178" s="163"/>
      <c r="F178" s="163"/>
      <c r="G178" s="163"/>
      <c r="H178" s="164">
        <f>C178*2</f>
        <v>81.2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1</v>
      </c>
      <c r="B182" s="161">
        <v>47</v>
      </c>
      <c r="C182" s="162">
        <f>A182*B182</f>
        <v>47</v>
      </c>
      <c r="D182" s="163" t="s">
        <v>209</v>
      </c>
      <c r="E182" s="163"/>
      <c r="F182" s="163"/>
      <c r="G182" s="163"/>
      <c r="H182" s="164">
        <f>C182*2</f>
        <v>94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1711.9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D09940EB-A645-4D42-9A15-4A5AF0C92BEB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53A17817-4A33-4D6F-839E-21BDBAE116B2}">
      <formula1>0</formula1>
      <formula2>0</formula2>
    </dataValidation>
    <dataValidation errorStyle="warning" allowBlank="1" showInputMessage="1" showErrorMessage="1" errorTitle="OK" error="Atingiu o valor desejado." sqref="B12 E12 E68:F72" xr:uid="{86BAE3CA-062E-4D2B-9531-AEE38BEA3B06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7B044-A52C-4340-81D8-7B6E39FD8896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Mogi das Cruzes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287</v>
      </c>
      <c r="C5" s="188">
        <v>1200</v>
      </c>
      <c r="D5" s="188"/>
      <c r="E5" s="188"/>
      <c r="F5" s="183">
        <f t="shared" ref="F5:F11" si="0">B5/C5</f>
        <v>0.23916666666666667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19.16</v>
      </c>
      <c r="C10" s="188">
        <v>300</v>
      </c>
      <c r="D10" s="188"/>
      <c r="E10" s="188"/>
      <c r="F10" s="183">
        <f t="shared" si="0"/>
        <v>6.3866666666666669E-2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Mogi das Cruzes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200</v>
      </c>
      <c r="C13" s="188">
        <v>2700</v>
      </c>
      <c r="D13" s="188"/>
      <c r="E13" s="180"/>
      <c r="F13" s="195">
        <f t="shared" ref="F13:F18" si="1">B13/C13</f>
        <v>7.407407407407407E-2</v>
      </c>
    </row>
    <row r="14" spans="1:19" ht="31.7" customHeight="1">
      <c r="A14" s="196" t="s">
        <v>235</v>
      </c>
      <c r="B14" s="197">
        <v>19.97</v>
      </c>
      <c r="C14" s="198">
        <v>9000</v>
      </c>
      <c r="D14" s="198"/>
      <c r="E14" s="199"/>
      <c r="F14" s="200">
        <f t="shared" si="1"/>
        <v>2.2188888888888887E-3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0.37932629629629627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Mogi das Cruzes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>
        <v>8.77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1.9562574586498033E-3</v>
      </c>
      <c r="I29" s="194"/>
      <c r="J29" s="194"/>
    </row>
    <row r="30" spans="1:19" ht="27.25" customHeight="1">
      <c r="A30" s="30" t="s">
        <v>250</v>
      </c>
      <c r="B30" s="179">
        <v>8.77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1.9562574586498033E-3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3.9125149172996067E-3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5E1B6-F581-4EB0-96C7-889883333C60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Mogi das Cruzes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526.13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Mogi das Cruzes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Mogi das Cruzes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Mogi das Cruzes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Mogi das Cruzes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127.26359999999998</v>
      </c>
      <c r="I54" s="257">
        <f>Licitante!I36</f>
        <v>117.92759999999998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1046.8436000000002</v>
      </c>
      <c r="I64" s="259">
        <f>SUM(I54:I63)</f>
        <v>1037.5075999999999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Mogi das Cruzes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1046.8436000000002</v>
      </c>
      <c r="I70" s="260">
        <f t="shared" si="3"/>
        <v>1037.5075999999999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1945.7197454545458</v>
      </c>
      <c r="I71" s="259">
        <f t="shared" si="4"/>
        <v>2017.8332727272727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Mogi das Cruzes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Mogi das Cruzes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Mogi das Cruzes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Mogi das Cruzes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Mogi das Cruzes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560.24791081505043</v>
      </c>
      <c r="I109" s="257">
        <f>I115*Licitante!H127</f>
        <v>595.10276094877065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630.46999414838376</v>
      </c>
      <c r="I112" s="259">
        <f t="shared" si="11"/>
        <v>665.32484428210398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Mogi das Cruzes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4668.7325901254208</v>
      </c>
      <c r="I115" s="259">
        <f>(I32+I71+I81+I104+I108+I110+I111)/(1-Licitante!H127)</f>
        <v>4959.1896745730892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Mogi das Cruzes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233.43662950627106</v>
      </c>
      <c r="I119" s="257">
        <f>G119*I115</f>
        <v>247.95948372865448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490.21692196316917</v>
      </c>
      <c r="I120" s="248">
        <f>G120*(I115+I119)</f>
        <v>520.71491583017439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823.62093805339396</v>
      </c>
      <c r="I121" s="292">
        <f>I130*F129</f>
        <v>874.86108336885206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Mogi das Cruzes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6216.007079648256</v>
      </c>
      <c r="I130" s="259">
        <f>(I115+I119+I120)/(1-F129)</f>
        <v>6602.7251575007704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5446.8546884796569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Mogi das Cruzes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1945.7197454545458</v>
      </c>
      <c r="I136" s="257">
        <f>I71</f>
        <v>2017.8332727272727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630.46999414838376</v>
      </c>
      <c r="I139" s="257">
        <f>I112</f>
        <v>665.32484428210398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4668.7325901254217</v>
      </c>
      <c r="I140" s="248">
        <f t="shared" si="12"/>
        <v>4959.1896745730892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6216.007079648256</v>
      </c>
      <c r="I141" s="257">
        <f t="shared" si="13"/>
        <v>6602.7251575007704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6216.01</v>
      </c>
      <c r="I142" s="300">
        <f>ROUND((I115+I119+I120)/(1-(F129)),2)</f>
        <v>6602.73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386.71999999999935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FE139-5E94-4E0D-B739-D2B6A9D9A7ED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Mogi das Cruzes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526.13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Mogi das Cruzes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Mogi das Cruzes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Mogi das Cruzes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Mogi das Cruzes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168.47639999999998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938.05640000000005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Mogi das Cruzes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938.05640000000005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1477.3820872727274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Mogi das Cruzes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Mogi das Cruzes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15.030456046880264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Mogi das Cruzes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Mogi das Cruzes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Mogi das Cruzes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382.44063953924496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452.66272287257829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Mogi das Cruzes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3187.0053294937079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Mogi das Cruzes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159.35026647468541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334.63555959683936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562.22631482696647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Mogi das Cruzes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4243.2174703921992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3718.1728844093254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Mogi das Cruzes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1477.3820872727274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452.66272287257829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3187.0053294937084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4243.2174703921992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4243.22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C3A0A-9E9C-4A91-98B7-52A74B50BCFC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Mogi das Cruzes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526.13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Mogi das Cruzes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Mogi das Cruzes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Mogi das Cruzes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Mogi das Cruzes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127.26359999999998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1046.8436000000002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Mogi das Cruzes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1046.8436000000002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2263.5613454545455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Mogi das Cruzes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3878.7522617304458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Mogi das Cruzes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10.619444932869119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0.79645836996518382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1.2424750571456868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25.486667838885886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31.858334798607359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367.91077934458065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Mogi das Cruzes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Mogi das Cruzes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367.91077934458065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367.91077934458065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Mogi das Cruzes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704.31528060113999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774.53736393447332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Mogi das Cruzes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5869.2940050095003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Mogi das Cruzes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293.464700250475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616.27587052599756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1035.4145029298463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Mogi das Cruzes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7814.4490787158202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6847.5096725110834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Mogi das Cruzes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2263.5613454545455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367.91077934458065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774.53736393447332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5869.2940050095003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7814.4490787158202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7814.45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EE4E3-1528-4A62-BF80-DAA8DC1DB9E3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Mogi das Cruzes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17.54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Mogi das Cruzes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Mogi das Cruzes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Mogi das Cruzes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Mogi das Cruzes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117.35519999999998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1036.9351999999999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Mogi das Cruzes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1036.9351999999999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2022.254629090909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Mogi das Cruzes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Mogi das Cruzes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Mogi das Cruzes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Mogi das Cruzes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Mogi das Cruzes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598.07872426444908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668.30080759778241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Mogi das Cruzes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4983.9893688704087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Mogi das Cruzes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249.19946844352046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523.31888373139293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879.23604961210981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Mogi das Cruzes / SP</v>
      </c>
      <c r="D128" s="295"/>
      <c r="E128" s="296">
        <f>Licitante!D83</f>
        <v>0.04</v>
      </c>
      <c r="F128" s="262">
        <f>E128+F122</f>
        <v>0.13250000000000001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6635.7437706574319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Mogi das Cruzes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2022.254629090909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668.30080759778241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4983.9893688704087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6635.7437706574319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6635.74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CA04A-6EBC-4D16-AA41-008D2A141997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Mogi das Cruzes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Mogi das Cruzes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Mogi das Cruzes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Mogi das Cruzes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Mogi das Cruzes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117.35519999999998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1036.9351999999999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Mogi das Cruzes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1036.9351999999999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2317.8504578181819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Mogi das Cruzes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Mogi das Cruzes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11.151046458243469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0.83632848436826002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33.453139374730405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Mogi das Cruzes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Mogi das Cruzes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Mogi das Cruzes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730.60597647133795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800.82805980467128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Mogi das Cruzes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6088.3831372611494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Mogi das Cruzes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304.41915686305748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639.28022941242079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1074.0644776583324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Mogi das Cruzes / SP</v>
      </c>
      <c r="D128" s="295"/>
      <c r="E128" s="296">
        <f>Licitante!D83</f>
        <v>0.04</v>
      </c>
      <c r="F128" s="262">
        <f>E128+F122</f>
        <v>0.13250000000000001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8106.1470011949614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Mogi das Cruzes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2317.8504578181819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800.82805980467128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6088.3831372611494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8106.1470011949614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8106.15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EC611-E3BE-4088-BE0F-CC1D76E9769C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ARF/Mogi das Cruzes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6216.01</v>
      </c>
      <c r="G7" s="349">
        <f>ROUND((1/C7)*F7,7)</f>
        <v>5.1800082999999999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6216.01</v>
      </c>
      <c r="G8" s="349">
        <f>ROUND((1/C8)*F8,7)</f>
        <v>5.1800082999999999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6216.01</v>
      </c>
      <c r="G9" s="349">
        <f>ROUND((1/C9)*F9,7)</f>
        <v>13.8133556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6216.01</v>
      </c>
      <c r="G10" s="349">
        <f t="shared" ref="G10:G11" si="1">ROUND((1/C10)*F10,7)</f>
        <v>2.4864039999999998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6216.01</v>
      </c>
      <c r="G11" s="349">
        <f t="shared" si="1"/>
        <v>3.4533388999999999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6216.01</v>
      </c>
      <c r="G12" s="349">
        <f>ROUND((1/C12)*F12,7)</f>
        <v>4.1440067000000003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6216.01</v>
      </c>
      <c r="G14" s="349">
        <f>ROUND((1/C14)*F14,7)</f>
        <v>20.720033300000001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7814.45</v>
      </c>
      <c r="G15" s="349">
        <f>ROUND((1/C15)*F15,7)</f>
        <v>26.048166699999999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ARF/Mogi das Cruzes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6216.01</v>
      </c>
      <c r="G19" s="362">
        <f>ROUND((1/C19)*F19,7)</f>
        <v>2.3022258999999998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6216.01</v>
      </c>
      <c r="G20" s="362">
        <f t="shared" ref="G20:G22" si="2">ROUND((1/C20)*F20,7)</f>
        <v>0.69066780000000005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6216.01</v>
      </c>
      <c r="G21" s="362">
        <f t="shared" si="2"/>
        <v>2.3022258999999998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6216.01</v>
      </c>
      <c r="G22" s="362">
        <f t="shared" si="2"/>
        <v>2.3022258999999998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6216.01</v>
      </c>
      <c r="G23" s="362">
        <f>ROUND((1/C23)*F23,7)</f>
        <v>2.3022258999999998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6216.01</v>
      </c>
      <c r="G24" s="362">
        <f>ROUND((1/C24)*F24,7)</f>
        <v>6.2160100000000003E-2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ARF/Mogi das Cruzes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6635.74</v>
      </c>
      <c r="G29" s="379">
        <f>ROUND(F29*E29,7)</f>
        <v>1.4804336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ARF/Mogi das Cruzes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8106.15</v>
      </c>
      <c r="G34" s="362">
        <f>F34*E34</f>
        <v>0.35748121500000002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ARF/Mogi das Cruzes</v>
      </c>
      <c r="B39" s="398" t="s">
        <v>222</v>
      </c>
      <c r="C39" s="387" t="s">
        <v>225</v>
      </c>
      <c r="D39" s="399">
        <f t="shared" ref="D39:D44" si="4">G7</f>
        <v>5.1800082999999999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5.1800082999999999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397</v>
      </c>
      <c r="D41" s="399">
        <f t="shared" si="4"/>
        <v>13.8133556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2.4864039999999998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3.4533388999999999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4.1440067000000003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20.720033300000001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26.048166699999999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2.3022258999999998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0.69066780000000005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2.3022258999999998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2.3022258999999998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2.3022258999999998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6.2160100000000003E-2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1.4804336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432</v>
      </c>
      <c r="D55" s="411">
        <f>G34</f>
        <v>0.35748121500000002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ARF/Mogi das Cruzes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4243.22</v>
      </c>
      <c r="F61" s="425">
        <f>IF('CALCULO SIMPLES'!B37 = "Posto",1,0)</f>
        <v>1</v>
      </c>
      <c r="G61" s="426">
        <f>ROUND(E61*F61,2)</f>
        <v>4243.22</v>
      </c>
    </row>
    <row r="62" spans="1:10" ht="31" customHeight="1">
      <c r="A62" s="420"/>
      <c r="B62" s="421" t="s">
        <v>226</v>
      </c>
      <c r="C62" s="422">
        <f>'Áreas a serem limpas'!B5</f>
        <v>287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19.16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200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19.97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8.77</v>
      </c>
      <c r="D76" s="423" t="s">
        <v>442</v>
      </c>
      <c r="E76" s="424">
        <f>'Limpador de vidros sem risco- D'!H140</f>
        <v>6635.74</v>
      </c>
      <c r="F76" s="425">
        <f>IF('CALCULO SIMPLES'!B37 = "Posto",'Áreas a serem limpas'!H29+'Áreas a serem limpas'!H30,0)</f>
        <v>3.9125149172996067E-3</v>
      </c>
      <c r="G76" s="426">
        <f>ROUND(E76*F76,2)</f>
        <v>25.96</v>
      </c>
    </row>
    <row r="77" spans="1:7" ht="31" customHeight="1">
      <c r="A77" s="439"/>
      <c r="B77" s="438" t="s">
        <v>250</v>
      </c>
      <c r="C77" s="422">
        <f>'Áreas a serem limpas'!B30</f>
        <v>8.77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8106.15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543.66999999999996</v>
      </c>
      <c r="D80" s="449"/>
      <c r="E80" s="450"/>
      <c r="F80" s="451">
        <f>F61+F76+F78</f>
        <v>1.0039125149172996</v>
      </c>
      <c r="G80" s="452">
        <f>G61+G76+G78</f>
        <v>4269.18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4269.18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698.89416666666671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142.65833333333333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5110.732500000001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122657.58000000002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386BB-CC60-42FE-A750-88A8F5ED91B6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0.04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E9D9B633-EB7D-49E7-B48D-5FE1A746FC83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0493329D-49AF-4B52-8C83-0B63D706DC07}"/>
</file>

<file path=customXml/itemProps2.xml><?xml version="1.0" encoding="utf-8"?>
<ds:datastoreItem xmlns:ds="http://schemas.openxmlformats.org/officeDocument/2006/customXml" ds:itemID="{30FDC02A-AE80-42F2-80C3-D1826F184CA7}"/>
</file>

<file path=customXml/itemProps3.xml><?xml version="1.0" encoding="utf-8"?>
<ds:datastoreItem xmlns:ds="http://schemas.openxmlformats.org/officeDocument/2006/customXml" ds:itemID="{0A2DA8B7-A6A0-4921-8755-4C572475AE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2025-11-24T11:51:30Z</dcterms:created>
  <dcterms:modified xsi:type="dcterms:W3CDTF">2025-11-24T11:51:32Z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